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28755" windowHeight="1260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/>
  <c r="I5"/>
  <c r="G13"/>
  <c r="I12" s="1"/>
  <c r="G10"/>
  <c r="I10" s="1"/>
  <c r="E18"/>
  <c r="I18" s="1"/>
  <c r="E12"/>
  <c r="E9"/>
  <c r="E25" s="1"/>
  <c r="E24" s="1"/>
  <c r="C9"/>
  <c r="C27" s="1"/>
  <c r="I27" l="1"/>
  <c r="G21"/>
  <c r="I21" s="1"/>
  <c r="G20"/>
  <c r="I20" s="1"/>
  <c r="G27"/>
  <c r="E27"/>
  <c r="G25" l="1"/>
  <c r="I25" l="1"/>
  <c r="I24" s="1"/>
  <c r="G24"/>
</calcChain>
</file>

<file path=xl/sharedStrings.xml><?xml version="1.0" encoding="utf-8"?>
<sst xmlns="http://schemas.openxmlformats.org/spreadsheetml/2006/main" count="23" uniqueCount="23">
  <si>
    <t>City Acquisition</t>
  </si>
  <si>
    <t>City Maintenance</t>
  </si>
  <si>
    <t>Property Taxes</t>
  </si>
  <si>
    <t>LIHTC-(Sinclair Students)</t>
  </si>
  <si>
    <t>New Market TC</t>
  </si>
  <si>
    <t>Demolition Costs 27,600 sf ($15 sf)</t>
  </si>
  <si>
    <t>Public Costs for Redevelopment of Gem City Ice Cream Building (Built Site Only)</t>
  </si>
  <si>
    <t>Total sf of Housing</t>
  </si>
  <si>
    <t>Total Cost per sf of Housing</t>
  </si>
  <si>
    <t>Federal 20% Historic Tax Credits</t>
  </si>
  <si>
    <t>State 25% Historic Tax Credits</t>
  </si>
  <si>
    <t>Local Prop-Tax  10y CRA Subsidies (Simms Style 20 Condos)</t>
  </si>
  <si>
    <t>New Construction -20 Townhouses-(55,200 sf) $185 sf</t>
  </si>
  <si>
    <t>Total Cost of Housing</t>
  </si>
  <si>
    <t>Total Local Public Funds Investment</t>
  </si>
  <si>
    <t>Rehabilitation Costs- $165 sf (27,600 sf)</t>
  </si>
  <si>
    <t>Demolition Costs invested into Rehabilitation</t>
  </si>
  <si>
    <t xml:space="preserve">Site Preperation Costs- </t>
  </si>
  <si>
    <t>1:  Public   Costs-Demolition Only</t>
  </si>
  <si>
    <t>3:  Rehabilition of Gem City Only</t>
  </si>
  <si>
    <t>4:  Rehab Gem City AND Build  20 "Simms Style" Condos</t>
  </si>
  <si>
    <t>Gem City Ice Cream Evaluation of Public Costs/Credits/ Value by Type of Redevelopment Scenario</t>
  </si>
  <si>
    <t>2:  "New Construction Style" 20 Condos Only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</si>
</sst>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164" fontId="0" fillId="0" borderId="0" xfId="2" applyNumberFormat="1" applyFont="1"/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164" fontId="0" fillId="0" borderId="0" xfId="2" applyNumberFormat="1" applyFon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5" fontId="0" fillId="0" borderId="0" xfId="1" applyNumberFormat="1" applyFont="1" applyAlignment="1"/>
    <xf numFmtId="164" fontId="0" fillId="4" borderId="0" xfId="2" applyNumberFormat="1" applyFont="1" applyFill="1"/>
    <xf numFmtId="0" fontId="3" fillId="0" borderId="0" xfId="0" applyFont="1" applyAlignment="1">
      <alignment horizontal="center"/>
    </xf>
    <xf numFmtId="164" fontId="0" fillId="0" borderId="0" xfId="2" applyNumberFormat="1" applyFont="1" applyFill="1"/>
    <xf numFmtId="164" fontId="0" fillId="0" borderId="0" xfId="2" applyNumberFormat="1" applyFont="1" applyFill="1" applyAlignment="1">
      <alignment horizontal="center"/>
    </xf>
    <xf numFmtId="164" fontId="0" fillId="0" borderId="0" xfId="2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1" xfId="0" applyBorder="1"/>
    <xf numFmtId="0" fontId="0" fillId="0" borderId="1" xfId="2" applyNumberFormat="1" applyFont="1" applyFill="1" applyBorder="1" applyAlignment="1">
      <alignment horizontal="center" vertical="center"/>
    </xf>
    <xf numFmtId="0" fontId="0" fillId="0" borderId="1" xfId="2" applyNumberFormat="1" applyFont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/>
    </xf>
    <xf numFmtId="0" fontId="3" fillId="0" borderId="1" xfId="0" applyFont="1" applyBorder="1"/>
    <xf numFmtId="0" fontId="3" fillId="4" borderId="1" xfId="2" applyNumberFormat="1" applyFont="1" applyFill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0" fillId="0" borderId="1" xfId="2" applyNumberFormat="1" applyFont="1" applyFill="1" applyBorder="1"/>
    <xf numFmtId="164" fontId="0" fillId="0" borderId="1" xfId="2" applyNumberFormat="1" applyFont="1" applyBorder="1"/>
    <xf numFmtId="164" fontId="0" fillId="4" borderId="1" xfId="2" applyNumberFormat="1" applyFont="1" applyFill="1" applyBorder="1" applyAlignment="1">
      <alignment horizontal="center"/>
    </xf>
    <xf numFmtId="164" fontId="0" fillId="4" borderId="1" xfId="2" applyNumberFormat="1" applyFont="1" applyFill="1" applyBorder="1"/>
    <xf numFmtId="164" fontId="2" fillId="0" borderId="1" xfId="2" applyNumberFormat="1" applyFont="1" applyBorder="1" applyAlignment="1">
      <alignment horizontal="center"/>
    </xf>
    <xf numFmtId="164" fontId="3" fillId="4" borderId="1" xfId="2" applyNumberFormat="1" applyFont="1" applyFill="1" applyBorder="1"/>
    <xf numFmtId="164" fontId="3" fillId="4" borderId="1" xfId="0" applyNumberFormat="1" applyFont="1" applyFill="1" applyBorder="1" applyAlignment="1">
      <alignment horizontal="center"/>
    </xf>
    <xf numFmtId="165" fontId="2" fillId="0" borderId="1" xfId="1" applyNumberFormat="1" applyFont="1" applyBorder="1" applyAlignment="1"/>
    <xf numFmtId="164" fontId="0" fillId="0" borderId="1" xfId="2" applyNumberFormat="1" applyFont="1" applyFill="1" applyBorder="1" applyAlignment="1">
      <alignment horizontal="center"/>
    </xf>
    <xf numFmtId="164" fontId="0" fillId="0" borderId="1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164" fontId="0" fillId="4" borderId="1" xfId="2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164" fontId="2" fillId="0" borderId="1" xfId="2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/>
    <xf numFmtId="0" fontId="4" fillId="2" borderId="5" xfId="0" applyFont="1" applyFill="1" applyBorder="1"/>
    <xf numFmtId="0" fontId="3" fillId="2" borderId="6" xfId="0" applyFont="1" applyFill="1" applyBorder="1"/>
    <xf numFmtId="0" fontId="0" fillId="0" borderId="0" xfId="0" applyBorder="1"/>
    <xf numFmtId="0" fontId="3" fillId="2" borderId="7" xfId="0" applyFont="1" applyFill="1" applyBorder="1"/>
    <xf numFmtId="0" fontId="0" fillId="3" borderId="3" xfId="0" applyFill="1" applyBorder="1"/>
    <xf numFmtId="0" fontId="0" fillId="3" borderId="8" xfId="0" applyFill="1" applyBorder="1"/>
    <xf numFmtId="0" fontId="0" fillId="3" borderId="9" xfId="0" applyFill="1" applyBorder="1"/>
    <xf numFmtId="0" fontId="0" fillId="4" borderId="2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64" fontId="0" fillId="0" borderId="4" xfId="2" applyNumberFormat="1" applyFont="1" applyFill="1" applyBorder="1" applyAlignment="1">
      <alignment horizontal="center" vertical="center"/>
    </xf>
    <xf numFmtId="164" fontId="0" fillId="0" borderId="2" xfId="2" applyNumberFormat="1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"/>
  <sheetViews>
    <sheetView tabSelected="1" workbookViewId="0">
      <selection activeCell="B2" sqref="B2:I27"/>
    </sheetView>
  </sheetViews>
  <sheetFormatPr defaultColWidth="8.85546875" defaultRowHeight="15"/>
  <cols>
    <col min="1" max="1" width="3.140625" customWidth="1"/>
    <col min="2" max="2" width="54.28515625" customWidth="1"/>
    <col min="3" max="3" width="16.28515625" customWidth="1"/>
    <col min="4" max="4" width="1.85546875" customWidth="1"/>
    <col min="5" max="5" width="18.7109375" customWidth="1"/>
    <col min="6" max="6" width="2.28515625" customWidth="1"/>
    <col min="7" max="7" width="17.42578125" customWidth="1"/>
    <col min="8" max="8" width="2" customWidth="1"/>
    <col min="9" max="9" width="23.85546875" customWidth="1"/>
    <col min="10" max="10" width="20.85546875" customWidth="1"/>
  </cols>
  <sheetData>
    <row r="1" spans="2:10">
      <c r="B1" s="41"/>
      <c r="C1" s="41"/>
      <c r="D1" s="41"/>
      <c r="E1" s="41"/>
      <c r="F1" s="41"/>
      <c r="G1" s="41"/>
      <c r="H1" s="41"/>
      <c r="I1" s="41"/>
      <c r="J1" s="41"/>
    </row>
    <row r="2" spans="2:10" ht="18.75">
      <c r="B2" s="39" t="s">
        <v>21</v>
      </c>
      <c r="C2" s="40"/>
      <c r="D2" s="40"/>
      <c r="E2" s="40"/>
      <c r="F2" s="40"/>
      <c r="G2" s="40"/>
      <c r="H2" s="40"/>
      <c r="I2" s="42"/>
      <c r="J2" s="41"/>
    </row>
    <row r="3" spans="2:10">
      <c r="B3" s="43" t="s">
        <v>6</v>
      </c>
      <c r="C3" s="44"/>
      <c r="D3" s="44"/>
      <c r="E3" s="44"/>
      <c r="F3" s="44"/>
      <c r="G3" s="44"/>
      <c r="H3" s="44"/>
      <c r="I3" s="45"/>
      <c r="J3" s="41"/>
    </row>
    <row r="4" spans="2:10" ht="45">
      <c r="C4" s="46" t="s">
        <v>18</v>
      </c>
      <c r="D4" s="47"/>
      <c r="E4" s="48" t="s">
        <v>22</v>
      </c>
      <c r="F4" s="49"/>
      <c r="G4" s="48" t="s">
        <v>19</v>
      </c>
      <c r="H4" s="49"/>
      <c r="I4" s="47" t="s">
        <v>20</v>
      </c>
    </row>
    <row r="5" spans="2:10">
      <c r="B5" s="15" t="s">
        <v>0</v>
      </c>
      <c r="C5" s="26">
        <v>76000</v>
      </c>
      <c r="D5" s="24"/>
      <c r="E5" s="26">
        <v>76000</v>
      </c>
      <c r="F5" s="5"/>
      <c r="G5" s="26">
        <v>76000</v>
      </c>
      <c r="H5" s="4"/>
      <c r="I5" s="8">
        <f>C5</f>
        <v>76000</v>
      </c>
    </row>
    <row r="6" spans="2:10">
      <c r="B6" s="15" t="s">
        <v>1</v>
      </c>
      <c r="C6" s="26">
        <v>0</v>
      </c>
      <c r="D6" s="24"/>
      <c r="E6" s="18"/>
      <c r="F6" s="5"/>
      <c r="G6" s="31"/>
      <c r="H6" s="4"/>
      <c r="I6" s="32"/>
    </row>
    <row r="7" spans="2:10">
      <c r="B7" s="15" t="s">
        <v>2</v>
      </c>
      <c r="C7" s="26">
        <v>0</v>
      </c>
      <c r="D7" s="24"/>
      <c r="E7" s="18"/>
      <c r="F7" s="5"/>
      <c r="G7" s="31"/>
      <c r="H7" s="4"/>
      <c r="I7" s="32"/>
    </row>
    <row r="8" spans="2:10">
      <c r="C8" s="10"/>
      <c r="D8" s="2"/>
      <c r="E8" s="4"/>
      <c r="F8" s="5"/>
      <c r="G8" s="11"/>
      <c r="H8" s="4"/>
      <c r="I8" s="12"/>
    </row>
    <row r="9" spans="2:10">
      <c r="B9" s="15" t="s">
        <v>5</v>
      </c>
      <c r="C9" s="26">
        <f>15*27600</f>
        <v>414000</v>
      </c>
      <c r="D9" s="24"/>
      <c r="E9" s="26">
        <f>15*27600</f>
        <v>414000</v>
      </c>
      <c r="F9" s="5"/>
      <c r="G9" s="23"/>
      <c r="H9" s="4"/>
      <c r="I9" s="32"/>
    </row>
    <row r="10" spans="2:10">
      <c r="B10" s="15" t="s">
        <v>16</v>
      </c>
      <c r="C10" s="23"/>
      <c r="D10" s="24"/>
      <c r="E10" s="23"/>
      <c r="F10" s="5"/>
      <c r="G10" s="26">
        <f>15*27600</f>
        <v>414000</v>
      </c>
      <c r="H10" s="4"/>
      <c r="I10" s="34">
        <f>G10</f>
        <v>414000</v>
      </c>
    </row>
    <row r="11" spans="2:10">
      <c r="B11" s="15" t="s">
        <v>17</v>
      </c>
      <c r="C11" s="26">
        <v>20000</v>
      </c>
      <c r="D11" s="24"/>
      <c r="E11" s="25">
        <v>250000</v>
      </c>
      <c r="F11" s="5"/>
      <c r="G11" s="15"/>
      <c r="H11" s="4"/>
      <c r="I11" s="26">
        <v>250000</v>
      </c>
    </row>
    <row r="12" spans="2:10">
      <c r="B12" s="15" t="s">
        <v>12</v>
      </c>
      <c r="C12" s="23">
        <v>0</v>
      </c>
      <c r="D12" s="24"/>
      <c r="E12" s="18">
        <f>185*55200</f>
        <v>10212000</v>
      </c>
      <c r="F12" s="5"/>
      <c r="G12" s="31">
        <v>0</v>
      </c>
      <c r="H12" s="4"/>
      <c r="I12" s="50">
        <f>E12+G13</f>
        <v>14766000</v>
      </c>
    </row>
    <row r="13" spans="2:10">
      <c r="B13" s="15" t="s">
        <v>15</v>
      </c>
      <c r="C13" s="23">
        <v>0</v>
      </c>
      <c r="D13" s="24"/>
      <c r="E13" s="18">
        <v>0</v>
      </c>
      <c r="F13" s="5"/>
      <c r="G13" s="31">
        <f>27600*165</f>
        <v>4554000</v>
      </c>
      <c r="H13" s="4"/>
      <c r="I13" s="51"/>
    </row>
    <row r="14" spans="2:10">
      <c r="C14" s="10"/>
      <c r="D14" s="2"/>
      <c r="E14" s="4"/>
      <c r="F14" s="5"/>
      <c r="G14" s="11"/>
      <c r="H14" s="4"/>
      <c r="I14" s="12"/>
    </row>
    <row r="15" spans="2:10">
      <c r="B15" s="15" t="s">
        <v>3</v>
      </c>
      <c r="C15" s="23">
        <v>0</v>
      </c>
      <c r="D15" s="24"/>
      <c r="E15" s="18">
        <v>0</v>
      </c>
      <c r="F15" s="5"/>
      <c r="G15" s="31">
        <v>1</v>
      </c>
      <c r="H15" s="4"/>
      <c r="I15" s="32">
        <v>1</v>
      </c>
    </row>
    <row r="16" spans="2:10">
      <c r="B16" s="15" t="s">
        <v>4</v>
      </c>
      <c r="C16" s="23">
        <v>0</v>
      </c>
      <c r="D16" s="24"/>
      <c r="E16" s="18">
        <v>0</v>
      </c>
      <c r="F16" s="5"/>
      <c r="G16" s="31">
        <v>1</v>
      </c>
      <c r="H16" s="4"/>
      <c r="I16" s="32">
        <v>1</v>
      </c>
    </row>
    <row r="17" spans="2:9">
      <c r="C17" s="10"/>
      <c r="D17" s="2"/>
      <c r="E17" s="4"/>
      <c r="F17" s="5"/>
      <c r="G17" s="4"/>
      <c r="H17" s="4"/>
      <c r="I17" s="12"/>
    </row>
    <row r="18" spans="2:9">
      <c r="B18" s="15" t="s">
        <v>11</v>
      </c>
      <c r="C18" s="23">
        <v>0</v>
      </c>
      <c r="D18" s="24"/>
      <c r="E18" s="25">
        <f>2500*20*10</f>
        <v>500000</v>
      </c>
      <c r="F18" s="5"/>
      <c r="G18" s="18"/>
      <c r="H18" s="4"/>
      <c r="I18" s="34">
        <f>E18</f>
        <v>500000</v>
      </c>
    </row>
    <row r="19" spans="2:9">
      <c r="C19" s="10"/>
      <c r="D19" s="2"/>
      <c r="E19" s="4"/>
      <c r="F19" s="5"/>
      <c r="G19" s="4"/>
      <c r="H19" s="4"/>
      <c r="I19" s="12"/>
    </row>
    <row r="20" spans="2:9">
      <c r="B20" s="15" t="s">
        <v>9</v>
      </c>
      <c r="C20" s="23">
        <v>0</v>
      </c>
      <c r="D20" s="24"/>
      <c r="E20" s="18">
        <v>0</v>
      </c>
      <c r="F20" s="5"/>
      <c r="G20" s="18">
        <f>G13*-0.2</f>
        <v>-910800</v>
      </c>
      <c r="H20" s="4"/>
      <c r="I20" s="32">
        <f>G20</f>
        <v>-910800</v>
      </c>
    </row>
    <row r="21" spans="2:9">
      <c r="B21" s="15" t="s">
        <v>10</v>
      </c>
      <c r="C21" s="23">
        <v>0</v>
      </c>
      <c r="D21" s="24"/>
      <c r="E21" s="18">
        <v>0</v>
      </c>
      <c r="F21" s="5"/>
      <c r="G21" s="18">
        <f>G13*-0.25</f>
        <v>-1138500</v>
      </c>
      <c r="H21" s="4"/>
      <c r="I21" s="32">
        <f>G21</f>
        <v>-1138500</v>
      </c>
    </row>
    <row r="22" spans="2:9">
      <c r="C22" s="10"/>
      <c r="D22" s="2"/>
      <c r="E22" s="4"/>
      <c r="G22" s="4"/>
      <c r="H22" s="4"/>
      <c r="I22" s="12"/>
    </row>
    <row r="23" spans="2:9">
      <c r="B23" s="15" t="s">
        <v>7</v>
      </c>
      <c r="C23" s="16">
        <v>0</v>
      </c>
      <c r="D23" s="17"/>
      <c r="E23" s="30">
        <v>55200</v>
      </c>
      <c r="F23" s="6"/>
      <c r="G23" s="30">
        <v>27600</v>
      </c>
      <c r="H23" s="7"/>
      <c r="I23" s="38">
        <f>G23+E23</f>
        <v>82800</v>
      </c>
    </row>
    <row r="24" spans="2:9">
      <c r="B24" s="15" t="s">
        <v>8</v>
      </c>
      <c r="C24" s="16">
        <v>0</v>
      </c>
      <c r="D24" s="17"/>
      <c r="E24" s="27">
        <f>E25/E23</f>
        <v>207.46376811594203</v>
      </c>
      <c r="G24" s="27">
        <f>G25/G23</f>
        <v>108.5036231884058</v>
      </c>
      <c r="H24" s="3"/>
      <c r="I24" s="37">
        <f>I25/I23</f>
        <v>174.47705314009661</v>
      </c>
    </row>
    <row r="25" spans="2:9" ht="18.75">
      <c r="B25" s="19" t="s">
        <v>13</v>
      </c>
      <c r="C25" s="20">
        <v>0</v>
      </c>
      <c r="D25" s="21"/>
      <c r="E25" s="22">
        <f>E5+E9+E11+E12+E18</f>
        <v>11452000</v>
      </c>
      <c r="F25" s="1"/>
      <c r="G25" s="22">
        <f>G5+G10+G13+G20+G21</f>
        <v>2994700</v>
      </c>
      <c r="H25" s="9"/>
      <c r="I25" s="33">
        <f>G25+E25</f>
        <v>14446700</v>
      </c>
    </row>
    <row r="26" spans="2:9">
      <c r="C26" s="10"/>
      <c r="D26" s="2"/>
      <c r="E26" s="3"/>
      <c r="G26" s="3"/>
      <c r="H26" s="3"/>
      <c r="I26" s="13"/>
    </row>
    <row r="27" spans="2:9" ht="18.75">
      <c r="B27" s="36" t="s">
        <v>14</v>
      </c>
      <c r="C27" s="28">
        <f>SUM(C5:C26)</f>
        <v>510000</v>
      </c>
      <c r="D27" s="24"/>
      <c r="E27" s="29">
        <f>E18+E11+E9+E5</f>
        <v>1240000</v>
      </c>
      <c r="G27" s="29">
        <f>G5+G10</f>
        <v>490000</v>
      </c>
      <c r="H27" s="3"/>
      <c r="I27" s="35">
        <f>I5+I10+I11+I18</f>
        <v>1240000</v>
      </c>
    </row>
    <row r="28" spans="2:9">
      <c r="C28" s="2"/>
      <c r="D28" s="2"/>
      <c r="I28" s="14"/>
    </row>
    <row r="29" spans="2:9">
      <c r="C29" s="2"/>
      <c r="D29" s="2"/>
      <c r="I29" s="14"/>
    </row>
  </sheetData>
  <mergeCells count="1">
    <mergeCell ref="I12:I13"/>
  </mergeCells>
  <pageMargins left="0.2" right="0.2" top="0.75" bottom="0.75" header="0.3" footer="0.3"/>
  <pageSetup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BWC</dc:creator>
  <cp:lastModifiedBy>Dan BWC</cp:lastModifiedBy>
  <cp:lastPrinted>2021-11-29T21:02:54Z</cp:lastPrinted>
  <dcterms:created xsi:type="dcterms:W3CDTF">2021-10-22T13:49:07Z</dcterms:created>
  <dcterms:modified xsi:type="dcterms:W3CDTF">2021-12-01T20:41:00Z</dcterms:modified>
</cp:coreProperties>
</file>